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5BA" lockStructure="1"/>
  <bookViews>
    <workbookView xWindow="-105" yWindow="-105" windowWidth="23250" windowHeight="12450"/>
  </bookViews>
  <sheets>
    <sheet name="Arkusz1" sheetId="1" r:id="rId1"/>
    <sheet name="Arkusz2" sheetId="2" r:id="rId2"/>
    <sheet name="Arkusz3" sheetId="3" state="hidden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" i="1" l="1"/>
  <c r="AD5" i="1"/>
  <c r="V8" i="1" l="1"/>
  <c r="AE5" i="1"/>
  <c r="AB5" i="1" s="1"/>
  <c r="V5" i="1"/>
  <c r="AE7" i="1" s="1"/>
  <c r="AB6" i="1" l="1"/>
  <c r="AB8" i="1" s="1"/>
  <c r="AB9" i="1" s="1"/>
  <c r="AB10" i="1" s="1"/>
  <c r="AC7" i="1"/>
  <c r="AD7" i="1"/>
  <c r="S16" i="1"/>
  <c r="V16" i="1"/>
  <c r="AB7" i="1"/>
  <c r="AC6" i="1"/>
  <c r="AC8" i="1" s="1"/>
  <c r="AC9" i="1" s="1"/>
  <c r="AD6" i="1"/>
  <c r="T16" i="1"/>
  <c r="AE6" i="1"/>
  <c r="U16" i="1"/>
  <c r="O5" i="1"/>
  <c r="N5" i="1" s="1"/>
  <c r="AC10" i="1" l="1"/>
  <c r="T18" i="1" s="1"/>
  <c r="AD8" i="1"/>
  <c r="AD9" i="1" s="1"/>
  <c r="AD10" i="1" s="1"/>
  <c r="AE8" i="1"/>
  <c r="AE9" i="1" s="1"/>
  <c r="AE10" i="1" s="1"/>
  <c r="AE11" i="1" s="1"/>
  <c r="M5" i="1"/>
  <c r="L5" i="1" s="1"/>
  <c r="S18" i="1"/>
  <c r="AB11" i="1"/>
  <c r="V17" i="1"/>
  <c r="U17" i="1"/>
  <c r="T17" i="1"/>
  <c r="S17" i="1"/>
  <c r="F8" i="1"/>
  <c r="F5" i="1"/>
  <c r="O7" i="1" l="1"/>
  <c r="M6" i="1"/>
  <c r="M7" i="1"/>
  <c r="L6" i="1"/>
  <c r="L8" i="1" s="1"/>
  <c r="L7" i="1"/>
  <c r="L16" i="1" s="1"/>
  <c r="L15" i="1"/>
  <c r="O15" i="1"/>
  <c r="V18" i="1"/>
  <c r="V19" i="1" s="1"/>
  <c r="S19" i="1"/>
  <c r="T19" i="1"/>
  <c r="AC11" i="1"/>
  <c r="U18" i="1"/>
  <c r="U19" i="1" s="1"/>
  <c r="AD11" i="1"/>
  <c r="N7" i="1"/>
  <c r="O22" i="1"/>
  <c r="C16" i="1"/>
  <c r="L22" i="1"/>
  <c r="F16" i="1"/>
  <c r="E16" i="1"/>
  <c r="D16" i="1"/>
  <c r="N6" i="1"/>
  <c r="O6" i="1"/>
  <c r="L21" i="1" l="1"/>
  <c r="L24" i="1" s="1"/>
  <c r="L25" i="1" s="1"/>
  <c r="M8" i="1"/>
  <c r="L14" i="1"/>
  <c r="L17" i="1" s="1"/>
  <c r="L18" i="1" s="1"/>
  <c r="L19" i="1" s="1"/>
  <c r="N8" i="1"/>
  <c r="N9" i="1" s="1"/>
  <c r="N10" i="1" s="1"/>
  <c r="L9" i="1"/>
  <c r="L10" i="1" s="1"/>
  <c r="O23" i="1"/>
  <c r="O16" i="1"/>
  <c r="O8" i="1"/>
  <c r="O9" i="1" s="1"/>
  <c r="O10" i="1" s="1"/>
  <c r="O11" i="1" s="1"/>
  <c r="C17" i="1"/>
  <c r="L23" i="1"/>
  <c r="D17" i="1"/>
  <c r="F17" i="1"/>
  <c r="E17" i="1"/>
  <c r="L26" i="1" l="1"/>
  <c r="G25" i="1" s="1"/>
  <c r="O21" i="1"/>
  <c r="O24" i="1" s="1"/>
  <c r="O25" i="1" s="1"/>
  <c r="O26" i="1" s="1"/>
  <c r="G31" i="1" s="1"/>
  <c r="O14" i="1"/>
  <c r="O17" i="1" s="1"/>
  <c r="O18" i="1" s="1"/>
  <c r="O19" i="1" s="1"/>
  <c r="M9" i="1"/>
  <c r="M10" i="1" s="1"/>
  <c r="D18" i="1" s="1"/>
  <c r="D19" i="1" s="1"/>
  <c r="E33" i="1" s="1"/>
  <c r="G26" i="1"/>
  <c r="F18" i="1"/>
  <c r="F19" i="1" s="1"/>
  <c r="L11" i="1"/>
  <c r="N11" i="1"/>
  <c r="E18" i="1"/>
  <c r="E19" i="1" s="1"/>
  <c r="C18" i="1"/>
  <c r="C19" i="1" s="1"/>
  <c r="E28" i="1" s="1"/>
  <c r="M11" i="1" l="1"/>
  <c r="G30" i="1"/>
  <c r="E38" i="1"/>
  <c r="E37" i="1"/>
  <c r="E36" i="1"/>
  <c r="E35" i="1"/>
  <c r="E43" i="1"/>
  <c r="E42" i="1"/>
  <c r="E41" i="1"/>
  <c r="E40" i="1"/>
  <c r="E30" i="1"/>
  <c r="E31" i="1"/>
  <c r="E32" i="1"/>
  <c r="E27" i="1"/>
  <c r="E26" i="1"/>
  <c r="E25" i="1"/>
</calcChain>
</file>

<file path=xl/sharedStrings.xml><?xml version="1.0" encoding="utf-8"?>
<sst xmlns="http://schemas.openxmlformats.org/spreadsheetml/2006/main" count="127" uniqueCount="50">
  <si>
    <t>Podatnik</t>
  </si>
  <si>
    <t>ZUS-51</t>
  </si>
  <si>
    <t>Czy obliczać
ZUS-51</t>
  </si>
  <si>
    <t>Diałalność
gospodarcza</t>
  </si>
  <si>
    <t>Przychód</t>
  </si>
  <si>
    <t>Tak</t>
  </si>
  <si>
    <t>Koszty</t>
  </si>
  <si>
    <t>Stawka ryczałtu</t>
  </si>
  <si>
    <t>PIT-11</t>
  </si>
  <si>
    <t>Stawki ryczałtu</t>
  </si>
  <si>
    <t>Nie</t>
  </si>
  <si>
    <t>Ulga
152-154</t>
  </si>
  <si>
    <t>Ulga
młodego</t>
  </si>
  <si>
    <t>X</t>
  </si>
  <si>
    <t>PIT-36</t>
  </si>
  <si>
    <t>PIT-36L</t>
  </si>
  <si>
    <t>PIT-28</t>
  </si>
  <si>
    <t>Ulga 152-154</t>
  </si>
  <si>
    <t>ZUS-51 odliczony</t>
  </si>
  <si>
    <t>ZUS-52</t>
  </si>
  <si>
    <t>Podatek</t>
  </si>
  <si>
    <t>Dochód - podstawa</t>
  </si>
  <si>
    <t>Podstawa podatku</t>
  </si>
  <si>
    <t>PIT-37</t>
  </si>
  <si>
    <t>PIT-36L+PIT-37</t>
  </si>
  <si>
    <t>PIT-28+PIT-37</t>
  </si>
  <si>
    <t>Rodzaj składanego zeznania</t>
  </si>
  <si>
    <t>Rodzaj obciążenia
finasowego</t>
  </si>
  <si>
    <t>RAZEM</t>
  </si>
  <si>
    <t>Małżonek</t>
  </si>
  <si>
    <t>Co składają małżonkowie</t>
  </si>
  <si>
    <t>Obciążenia fiskalne
małżonków
(Suma zeznań)</t>
  </si>
  <si>
    <t>Obciążenia fiskalne
Wspólny PIT</t>
  </si>
  <si>
    <t>SUMA</t>
  </si>
  <si>
    <t>podatek</t>
  </si>
  <si>
    <t>Zus-51</t>
  </si>
  <si>
    <t>zus52</t>
  </si>
  <si>
    <t>PIT-36
tylko DG</t>
  </si>
  <si>
    <t>D 37+36</t>
  </si>
  <si>
    <t>Z51</t>
  </si>
  <si>
    <t>Z52</t>
  </si>
  <si>
    <t>D/2</t>
  </si>
  <si>
    <t>Obciążenia</t>
  </si>
  <si>
    <t>PIT-36
tyko DG</t>
  </si>
  <si>
    <t>D 36+37</t>
  </si>
  <si>
    <t>D 37+37</t>
  </si>
  <si>
    <t>D 36+36</t>
  </si>
  <si>
    <t>Jaką forme opodatkowania wybrać w 2023r.</t>
  </si>
  <si>
    <t>1.Wypełniamy tylko komórki w kolorze białym, pozostałe
    są obliczane
2.Jeżeli jakaś wartość = 0, należy wpisać 0
3.Komórki Tak/Nie oraz procent ryczałtu wybieramy z listy</t>
  </si>
  <si>
    <t>Wersja arkusza 2.0 z dnia 3-02-2023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</si>
</sst>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164" formatCode="0.0%"/>
  </numFmts>
  <fonts count="12" x14ac:knownFonts="1"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4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Bookman Old Style"/>
      <family val="1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8">
    <xf numFmtId="0" fontId="0" fillId="0" borderId="0" xfId="0"/>
    <xf numFmtId="0" fontId="1" fillId="2" borderId="2" xfId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0" fillId="0" borderId="0" xfId="0" applyNumberFormat="1"/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2" fontId="0" fillId="0" borderId="0" xfId="0" applyNumberFormat="1"/>
    <xf numFmtId="2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" fontId="6" fillId="4" borderId="10" xfId="0" applyNumberFormat="1" applyFont="1" applyFill="1" applyBorder="1" applyAlignment="1">
      <alignment horizontal="right" vertical="center"/>
    </xf>
    <xf numFmtId="2" fontId="6" fillId="4" borderId="11" xfId="0" applyNumberFormat="1" applyFont="1" applyFill="1" applyBorder="1" applyAlignment="1">
      <alignment horizontal="right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4" fontId="0" fillId="0" borderId="0" xfId="0" applyNumberFormat="1"/>
    <xf numFmtId="2" fontId="0" fillId="7" borderId="0" xfId="0" applyNumberFormat="1" applyFill="1"/>
    <xf numFmtId="2" fontId="8" fillId="7" borderId="0" xfId="0" applyNumberFormat="1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2" fontId="0" fillId="6" borderId="0" xfId="0" applyNumberFormat="1" applyFill="1"/>
    <xf numFmtId="2" fontId="0" fillId="6" borderId="0" xfId="0" applyNumberFormat="1" applyFill="1" applyAlignment="1">
      <alignment horizontal="right"/>
    </xf>
    <xf numFmtId="0" fontId="0" fillId="7" borderId="0" xfId="0" applyFill="1"/>
    <xf numFmtId="44" fontId="0" fillId="7" borderId="0" xfId="0" applyNumberFormat="1" applyFill="1"/>
    <xf numFmtId="2" fontId="0" fillId="7" borderId="0" xfId="0" applyNumberFormat="1" applyFill="1" applyAlignment="1">
      <alignment horizontal="right" vertical="center"/>
    </xf>
    <xf numFmtId="0" fontId="2" fillId="7" borderId="0" xfId="0" applyFont="1" applyFill="1" applyAlignment="1">
      <alignment horizontal="center" vertical="center" wrapText="1"/>
    </xf>
    <xf numFmtId="2" fontId="0" fillId="7" borderId="0" xfId="0" applyNumberFormat="1" applyFill="1" applyAlignment="1">
      <alignment horizontal="right"/>
    </xf>
    <xf numFmtId="42" fontId="9" fillId="7" borderId="0" xfId="0" applyNumberFormat="1" applyFont="1" applyFill="1" applyAlignment="1">
      <alignment horizontal="right" vertical="center"/>
    </xf>
    <xf numFmtId="2" fontId="0" fillId="4" borderId="2" xfId="0" applyNumberFormat="1" applyFill="1" applyBorder="1" applyAlignment="1">
      <alignment vertical="center"/>
    </xf>
    <xf numFmtId="0" fontId="0" fillId="7" borderId="0" xfId="0" applyFill="1" applyAlignment="1">
      <alignment vertical="center"/>
    </xf>
    <xf numFmtId="2" fontId="0" fillId="0" borderId="0" xfId="0" applyNumberFormat="1" applyAlignment="1">
      <alignment vertical="center"/>
    </xf>
    <xf numFmtId="2" fontId="0" fillId="4" borderId="13" xfId="0" applyNumberFormat="1" applyFill="1" applyBorder="1" applyAlignment="1">
      <alignment vertical="center"/>
    </xf>
    <xf numFmtId="0" fontId="7" fillId="7" borderId="0" xfId="0" applyFont="1" applyFill="1" applyAlignment="1">
      <alignment horizontal="left" vertical="top"/>
    </xf>
    <xf numFmtId="2" fontId="0" fillId="0" borderId="4" xfId="0" applyNumberFormat="1" applyBorder="1" applyProtection="1">
      <protection locked="0"/>
    </xf>
    <xf numFmtId="2" fontId="0" fillId="0" borderId="2" xfId="0" applyNumberFormat="1" applyBorder="1" applyProtection="1">
      <protection locked="0"/>
    </xf>
    <xf numFmtId="0" fontId="0" fillId="7" borderId="0" xfId="0" applyFill="1" applyProtection="1">
      <protection hidden="1"/>
    </xf>
    <xf numFmtId="164" fontId="0" fillId="0" borderId="2" xfId="0" applyNumberFormat="1" applyBorder="1" applyProtection="1">
      <protection locked="0" hidden="1"/>
    </xf>
    <xf numFmtId="42" fontId="9" fillId="7" borderId="0" xfId="0" applyNumberFormat="1" applyFont="1" applyFill="1" applyBorder="1" applyAlignment="1">
      <alignment horizontal="right" vertical="center"/>
    </xf>
    <xf numFmtId="0" fontId="2" fillId="7" borderId="0" xfId="0" applyFont="1" applyFill="1"/>
    <xf numFmtId="0" fontId="2" fillId="0" borderId="0" xfId="0" applyFont="1"/>
    <xf numFmtId="0" fontId="2" fillId="7" borderId="0" xfId="0" applyFont="1" applyFill="1" applyAlignment="1">
      <alignment vertical="center"/>
    </xf>
    <xf numFmtId="2" fontId="2" fillId="7" borderId="0" xfId="0" applyNumberFormat="1" applyFont="1" applyFill="1"/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left" vertical="top"/>
    </xf>
    <xf numFmtId="42" fontId="9" fillId="4" borderId="2" xfId="0" applyNumberFormat="1" applyFont="1" applyFill="1" applyBorder="1" applyAlignment="1">
      <alignment horizontal="right" vertical="center"/>
    </xf>
    <xf numFmtId="42" fontId="9" fillId="7" borderId="0" xfId="0" applyNumberFormat="1" applyFont="1" applyFill="1" applyBorder="1" applyAlignment="1">
      <alignment horizontal="right" vertical="center"/>
    </xf>
    <xf numFmtId="0" fontId="0" fillId="5" borderId="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 hidden="1"/>
    </xf>
    <xf numFmtId="0" fontId="4" fillId="0" borderId="3" xfId="0" applyFont="1" applyBorder="1" applyAlignment="1" applyProtection="1">
      <alignment horizontal="center" vertical="center"/>
      <protection locked="0" hidden="1"/>
    </xf>
    <xf numFmtId="0" fontId="4" fillId="0" borderId="4" xfId="0" applyFont="1" applyBorder="1" applyAlignment="1" applyProtection="1">
      <alignment horizontal="center" vertical="center"/>
      <protection locked="0" hidden="1"/>
    </xf>
    <xf numFmtId="0" fontId="5" fillId="4" borderId="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2" fontId="9" fillId="0" borderId="0" xfId="0" applyNumberFormat="1" applyFont="1" applyFill="1" applyBorder="1" applyAlignment="1">
      <alignment horizontal="right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2" fontId="3" fillId="4" borderId="3" xfId="0" applyNumberFormat="1" applyFont="1" applyFill="1" applyBorder="1" applyAlignment="1" applyProtection="1">
      <alignment vertical="center"/>
      <protection hidden="1"/>
    </xf>
    <xf numFmtId="2" fontId="3" fillId="4" borderId="4" xfId="0" applyNumberFormat="1" applyFont="1" applyFill="1" applyBorder="1" applyAlignment="1" applyProtection="1">
      <alignment vertical="center"/>
      <protection hidden="1"/>
    </xf>
    <xf numFmtId="0" fontId="0" fillId="3" borderId="5" xfId="0" applyFill="1" applyBorder="1" applyAlignment="1">
      <alignment horizontal="center" vertical="center" wrapText="1"/>
    </xf>
    <xf numFmtId="2" fontId="3" fillId="4" borderId="5" xfId="0" applyNumberFormat="1" applyFont="1" applyFill="1" applyBorder="1" applyAlignment="1" applyProtection="1">
      <alignment vertical="center"/>
      <protection hidden="1"/>
    </xf>
    <xf numFmtId="2" fontId="3" fillId="4" borderId="3" xfId="0" applyNumberFormat="1" applyFont="1" applyFill="1" applyBorder="1" applyAlignment="1">
      <alignment vertical="center"/>
    </xf>
    <xf numFmtId="2" fontId="3" fillId="4" borderId="4" xfId="0" applyNumberFormat="1" applyFont="1" applyFill="1" applyBorder="1" applyAlignment="1">
      <alignment vertical="center"/>
    </xf>
    <xf numFmtId="2" fontId="3" fillId="4" borderId="5" xfId="0" applyNumberFormat="1" applyFont="1" applyFill="1" applyBorder="1" applyAlignment="1">
      <alignment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0" fontId="11" fillId="7" borderId="0" xfId="0" applyFont="1" applyFill="1" applyAlignment="1">
      <alignment horizontal="left"/>
    </xf>
  </cellXfs>
  <cellStyles count="2">
    <cellStyle name="Nagłówek 1" xfId="1" builtinId="16"/>
    <cellStyle name="Normalny" xfId="0" builtinId="0"/>
  </cellStyles>
  <dxfs count="6">
    <dxf>
      <fill>
        <patternFill>
          <bgColor rgb="FF92D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7C80"/>
        </patternFill>
      </fill>
    </dxf>
    <dxf>
      <fill>
        <patternFill>
          <bgColor rgb="FF92D050"/>
        </patternFill>
      </fill>
    </dxf>
    <dxf>
      <fill>
        <patternFill patternType="solid">
          <fgColor auto="1"/>
          <bgColor rgb="FFFF7C80"/>
        </patternFill>
      </fill>
    </dxf>
  </dxfs>
  <tableStyles count="0" defaultTableStyle="TableStyleMedium2" defaultPivotStyle="PivotStyleLight16"/>
  <colors>
    <mruColors>
      <color rgb="FFFF5050"/>
      <color rgb="FFFF7C80"/>
      <color rgb="FFFF6699"/>
      <color rgb="FFFF6600"/>
      <color rgb="FFFFFFCC"/>
      <color rgb="FFFC40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105"/>
  <sheetViews>
    <sheetView tabSelected="1" workbookViewId="0">
      <selection activeCell="E5" sqref="E5"/>
    </sheetView>
  </sheetViews>
  <sheetFormatPr defaultRowHeight="15" x14ac:dyDescent="0.25"/>
  <cols>
    <col min="1" max="2" width="2.7109375" customWidth="1"/>
    <col min="3" max="3" width="17.85546875" customWidth="1"/>
    <col min="4" max="4" width="16.140625" customWidth="1"/>
    <col min="5" max="5" width="15.42578125" customWidth="1"/>
    <col min="6" max="6" width="15" customWidth="1"/>
    <col min="7" max="7" width="13.85546875" customWidth="1"/>
    <col min="8" max="8" width="11.5703125" customWidth="1"/>
    <col min="9" max="9" width="10.140625" customWidth="1"/>
    <col min="10" max="10" width="4.42578125" style="40" customWidth="1"/>
    <col min="11" max="11" width="3.85546875" hidden="1" customWidth="1"/>
    <col min="12" max="12" width="14" hidden="1" customWidth="1"/>
    <col min="13" max="13" width="10.42578125" hidden="1" customWidth="1"/>
    <col min="14" max="14" width="12" hidden="1" customWidth="1"/>
    <col min="15" max="15" width="13.5703125" hidden="1" customWidth="1"/>
    <col min="16" max="16" width="19.85546875" hidden="1" customWidth="1"/>
    <col min="17" max="17" width="8.5703125" hidden="1" customWidth="1"/>
    <col min="18" max="18" width="2.42578125" hidden="1" customWidth="1"/>
    <col min="19" max="19" width="13.28515625" customWidth="1"/>
    <col min="20" max="20" width="14.42578125" customWidth="1"/>
    <col min="21" max="21" width="15.140625" customWidth="1"/>
    <col min="22" max="22" width="12.42578125" customWidth="1"/>
    <col min="23" max="23" width="11.140625" customWidth="1"/>
    <col min="26" max="26" width="8" customWidth="1"/>
    <col min="27" max="27" width="7.42578125" hidden="1" customWidth="1"/>
    <col min="28" max="28" width="11.7109375" hidden="1" customWidth="1"/>
    <col min="29" max="29" width="12" hidden="1" customWidth="1"/>
    <col min="30" max="30" width="9.140625" hidden="1" customWidth="1"/>
    <col min="31" max="31" width="11" hidden="1" customWidth="1"/>
    <col min="32" max="32" width="18.42578125" hidden="1" customWidth="1"/>
    <col min="33" max="34" width="9.140625" hidden="1" customWidth="1"/>
    <col min="35" max="35" width="9.140625" customWidth="1"/>
  </cols>
  <sheetData>
    <row r="1" spans="1:83" ht="12.75" customHeight="1" x14ac:dyDescent="0.25">
      <c r="A1" s="23"/>
      <c r="B1" s="23"/>
      <c r="C1" s="87" t="s">
        <v>49</v>
      </c>
      <c r="D1" s="87"/>
      <c r="E1" s="23"/>
      <c r="F1" s="23"/>
      <c r="G1" s="23"/>
      <c r="H1" s="23"/>
      <c r="I1" s="23"/>
      <c r="J1" s="39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>
        <v>1</v>
      </c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</row>
    <row r="2" spans="1:83" hidden="1" x14ac:dyDescent="0.25">
      <c r="A2" s="23"/>
      <c r="B2" s="23"/>
      <c r="J2" s="39"/>
      <c r="K2" s="23"/>
      <c r="Z2" s="23"/>
      <c r="AA2" s="23"/>
      <c r="AB2" s="23"/>
      <c r="AC2" s="23"/>
      <c r="AD2" s="23"/>
      <c r="AE2" s="23"/>
      <c r="AF2" s="23"/>
      <c r="AG2" s="23"/>
      <c r="AH2" s="23">
        <v>2</v>
      </c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</row>
    <row r="3" spans="1:83" hidden="1" x14ac:dyDescent="0.25">
      <c r="A3" s="23"/>
      <c r="B3" s="23"/>
      <c r="J3" s="39"/>
      <c r="K3" s="23"/>
      <c r="Z3" s="23"/>
      <c r="AA3" s="23"/>
      <c r="AB3" s="23"/>
      <c r="AC3" s="23"/>
      <c r="AD3" s="23"/>
      <c r="AE3" s="23"/>
      <c r="AF3" s="23"/>
      <c r="AG3" s="23"/>
      <c r="AH3" s="23">
        <v>3</v>
      </c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</row>
    <row r="4" spans="1:83" ht="45" x14ac:dyDescent="0.25">
      <c r="A4" s="23"/>
      <c r="B4" s="23"/>
      <c r="C4" s="65" t="s">
        <v>0</v>
      </c>
      <c r="D4" s="65"/>
      <c r="E4" s="65"/>
      <c r="F4" s="1" t="s">
        <v>1</v>
      </c>
      <c r="G4" s="2" t="s">
        <v>2</v>
      </c>
      <c r="H4" s="2" t="s">
        <v>11</v>
      </c>
      <c r="I4" s="2" t="s">
        <v>12</v>
      </c>
      <c r="J4" s="39"/>
      <c r="K4" s="23"/>
      <c r="L4" s="7" t="s">
        <v>8</v>
      </c>
      <c r="M4" s="7" t="s">
        <v>37</v>
      </c>
      <c r="N4" s="7" t="s">
        <v>15</v>
      </c>
      <c r="O4" s="7" t="s">
        <v>16</v>
      </c>
      <c r="S4" s="65" t="s">
        <v>29</v>
      </c>
      <c r="T4" s="65"/>
      <c r="U4" s="65"/>
      <c r="V4" s="1" t="s">
        <v>1</v>
      </c>
      <c r="W4" s="2" t="s">
        <v>2</v>
      </c>
      <c r="X4" s="2" t="s">
        <v>11</v>
      </c>
      <c r="Y4" s="2" t="s">
        <v>12</v>
      </c>
      <c r="Z4" s="23"/>
      <c r="AA4" s="23"/>
      <c r="AB4" s="26" t="s">
        <v>8</v>
      </c>
      <c r="AC4" s="26" t="s">
        <v>43</v>
      </c>
      <c r="AD4" s="26" t="s">
        <v>15</v>
      </c>
      <c r="AE4" s="26" t="s">
        <v>16</v>
      </c>
      <c r="AF4" s="23"/>
      <c r="AG4" s="23"/>
      <c r="AH4" s="23">
        <v>4</v>
      </c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</row>
    <row r="5" spans="1:83" x14ac:dyDescent="0.25">
      <c r="A5" s="23"/>
      <c r="B5" s="23"/>
      <c r="C5" s="66" t="s">
        <v>3</v>
      </c>
      <c r="D5" s="3" t="s">
        <v>4</v>
      </c>
      <c r="E5" s="34">
        <v>0</v>
      </c>
      <c r="F5" s="68">
        <f>IF(G5="Tak",IF(E5&gt;0.1,15606.17,0),0)</f>
        <v>0</v>
      </c>
      <c r="G5" s="50" t="s">
        <v>10</v>
      </c>
      <c r="H5" s="50" t="s">
        <v>10</v>
      </c>
      <c r="I5" s="53" t="s">
        <v>13</v>
      </c>
      <c r="J5" s="39"/>
      <c r="K5" s="23">
        <v>5</v>
      </c>
      <c r="L5" s="8">
        <f>IF(OR(H5="Tak",I8="Tak"),MIN(E8,MAX(85528-M5-N5-O5,0)),0)</f>
        <v>0</v>
      </c>
      <c r="M5" s="8">
        <f>IF(H5="Tak",MIN(85528-N5-O5,E5),0)</f>
        <v>0</v>
      </c>
      <c r="N5" s="8">
        <f>IF(H5="Tak",MIN(85528-O5,E5),0)</f>
        <v>0</v>
      </c>
      <c r="O5" s="8">
        <f>IF(H5="Tak",MIN(85528,E5),0)</f>
        <v>0</v>
      </c>
      <c r="P5" s="9" t="s">
        <v>17</v>
      </c>
      <c r="Q5" s="8"/>
      <c r="R5" s="8"/>
      <c r="S5" s="66" t="s">
        <v>3</v>
      </c>
      <c r="T5" s="3" t="s">
        <v>4</v>
      </c>
      <c r="U5" s="34">
        <v>0</v>
      </c>
      <c r="V5" s="72">
        <f>IF(W5="Tak",IF(U5&gt;0.1,15606.17,0),0)</f>
        <v>0</v>
      </c>
      <c r="W5" s="50" t="s">
        <v>10</v>
      </c>
      <c r="X5" s="50" t="s">
        <v>10</v>
      </c>
      <c r="Y5" s="53" t="s">
        <v>13</v>
      </c>
      <c r="Z5" s="23"/>
      <c r="AA5" s="23">
        <v>5</v>
      </c>
      <c r="AB5" s="18">
        <f>IF(OR(X5="Tak",Y8="Tak"),MIN(U8,MAX(85528-AC5-AD5-AE5,0)),0)</f>
        <v>0</v>
      </c>
      <c r="AC5" s="18">
        <f>IF(X5="Tak",MIN(85528-AD5-AE5,U5),0)</f>
        <v>0</v>
      </c>
      <c r="AD5" s="18">
        <f>IF(X5="Tak",MIN(85528-AE5,U5),0)</f>
        <v>0</v>
      </c>
      <c r="AE5" s="18">
        <f>IF(X5="Tak",MIN(85528,U5),0)</f>
        <v>0</v>
      </c>
      <c r="AF5" s="25" t="s">
        <v>17</v>
      </c>
      <c r="AG5" s="23"/>
      <c r="AH5" s="23">
        <v>5</v>
      </c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</row>
    <row r="6" spans="1:83" x14ac:dyDescent="0.25">
      <c r="A6" s="23"/>
      <c r="B6" s="23"/>
      <c r="C6" s="66"/>
      <c r="D6" s="4" t="s">
        <v>6</v>
      </c>
      <c r="E6" s="35">
        <v>0</v>
      </c>
      <c r="F6" s="68"/>
      <c r="G6" s="51"/>
      <c r="H6" s="51"/>
      <c r="I6" s="54"/>
      <c r="J6" s="39"/>
      <c r="K6" s="23">
        <v>6</v>
      </c>
      <c r="L6" s="8">
        <f>IF(E8&gt;0.01,MAX(E8-L5,0)*F8/E8,0)</f>
        <v>0</v>
      </c>
      <c r="M6" s="8">
        <f>F5</f>
        <v>0</v>
      </c>
      <c r="N6" s="8">
        <f>F5</f>
        <v>0</v>
      </c>
      <c r="O6" s="8">
        <f>F5</f>
        <v>0</v>
      </c>
      <c r="P6" s="9" t="s">
        <v>18</v>
      </c>
      <c r="Q6" s="8"/>
      <c r="R6" s="8"/>
      <c r="S6" s="66"/>
      <c r="T6" s="4" t="s">
        <v>6</v>
      </c>
      <c r="U6" s="35">
        <v>0</v>
      </c>
      <c r="V6" s="72"/>
      <c r="W6" s="51"/>
      <c r="X6" s="51"/>
      <c r="Y6" s="54"/>
      <c r="Z6" s="23"/>
      <c r="AA6" s="23">
        <v>6</v>
      </c>
      <c r="AB6" s="18">
        <f>IF(U8&gt;0.01,MAX(U8-AB5,0)*V8/U8,0)</f>
        <v>0</v>
      </c>
      <c r="AC6" s="18">
        <f>V5</f>
        <v>0</v>
      </c>
      <c r="AD6" s="18">
        <f>V5</f>
        <v>0</v>
      </c>
      <c r="AE6" s="18">
        <f>V5</f>
        <v>0</v>
      </c>
      <c r="AF6" s="25" t="s">
        <v>18</v>
      </c>
      <c r="AG6" s="23"/>
      <c r="AH6" s="23">
        <v>6</v>
      </c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</row>
    <row r="7" spans="1:83" x14ac:dyDescent="0.25">
      <c r="A7" s="23"/>
      <c r="B7" s="23"/>
      <c r="C7" s="67"/>
      <c r="D7" s="4" t="s">
        <v>7</v>
      </c>
      <c r="E7" s="37">
        <v>0.1</v>
      </c>
      <c r="F7" s="69"/>
      <c r="G7" s="52"/>
      <c r="H7" s="51"/>
      <c r="I7" s="55"/>
      <c r="J7" s="39"/>
      <c r="K7" s="23">
        <v>7</v>
      </c>
      <c r="L7" s="8">
        <f>MAX((E8-F8)*9%,0)</f>
        <v>0</v>
      </c>
      <c r="M7" s="8">
        <f>IF(E5&gt;0.01,MAX(MAX(E5-E6-F5,0)*9%,314*12),0)</f>
        <v>0</v>
      </c>
      <c r="N7" s="8">
        <f>IF(E5&gt;0.01,MAX(MAX(E5-E6-F5,0)*4.9%,314*12),0)</f>
        <v>0</v>
      </c>
      <c r="O7" s="8">
        <f>IF(E5&gt;0.01,IF(E5-F5&lt;=60000,4179.56,IF(E5-F5&lt;=300000,6965.94,12538.69))*12*9%,0)</f>
        <v>0</v>
      </c>
      <c r="P7" s="9" t="s">
        <v>19</v>
      </c>
      <c r="Q7" s="8"/>
      <c r="R7" s="8"/>
      <c r="S7" s="67"/>
      <c r="T7" s="4" t="s">
        <v>7</v>
      </c>
      <c r="U7" s="37">
        <v>0.125</v>
      </c>
      <c r="V7" s="73"/>
      <c r="W7" s="52"/>
      <c r="X7" s="51"/>
      <c r="Y7" s="55"/>
      <c r="Z7" s="23"/>
      <c r="AA7" s="23">
        <v>7</v>
      </c>
      <c r="AB7" s="18">
        <f>MAX((U8-V8)*9%,0)</f>
        <v>0</v>
      </c>
      <c r="AC7" s="18">
        <f>IF(U5&gt;0.01,MAX(MAX(U5-U6-V5,0)*9%,314*12),0)</f>
        <v>0</v>
      </c>
      <c r="AD7" s="18">
        <f>IF(U5&gt;0.01,MAX(MAX(U5-U6-V5,0)*4.9%,314*12),0)</f>
        <v>0</v>
      </c>
      <c r="AE7" s="18">
        <f>IF(U5&gt;0.01,IF(U5-V5&lt;=60000,4179.56,IF(U5-V5&lt;=300000,6965.94,12538.69))*12*9%,0)</f>
        <v>0</v>
      </c>
      <c r="AF7" s="25" t="s">
        <v>19</v>
      </c>
      <c r="AG7" s="23"/>
      <c r="AH7" s="23">
        <v>7</v>
      </c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</row>
    <row r="8" spans="1:83" x14ac:dyDescent="0.25">
      <c r="A8" s="23"/>
      <c r="B8" s="23"/>
      <c r="C8" s="70" t="s">
        <v>8</v>
      </c>
      <c r="D8" s="4" t="s">
        <v>4</v>
      </c>
      <c r="E8" s="35">
        <v>0</v>
      </c>
      <c r="F8" s="71">
        <f>IF(G8="Tak",MIN(E8,208050)*13.71%,0)</f>
        <v>0</v>
      </c>
      <c r="G8" s="50" t="s">
        <v>10</v>
      </c>
      <c r="H8" s="51"/>
      <c r="I8" s="50" t="s">
        <v>10</v>
      </c>
      <c r="J8" s="39"/>
      <c r="K8" s="23">
        <v>8</v>
      </c>
      <c r="L8" s="8">
        <f>MAX(E8-E9-L6-L5,0)</f>
        <v>0</v>
      </c>
      <c r="M8" s="8">
        <f>MAX(E5-E6-M6-M5,0)+L8</f>
        <v>0</v>
      </c>
      <c r="N8" s="8">
        <f>MAX(E5-E6-N6-N5-MIN(N7,10200),0)</f>
        <v>0</v>
      </c>
      <c r="O8" s="8">
        <f>MAX(E5-O6-O5-O7/2,0)</f>
        <v>0</v>
      </c>
      <c r="P8" s="9" t="s">
        <v>21</v>
      </c>
      <c r="Q8" s="8"/>
      <c r="R8" s="8"/>
      <c r="S8" s="70" t="s">
        <v>8</v>
      </c>
      <c r="T8" s="4" t="s">
        <v>4</v>
      </c>
      <c r="U8" s="35">
        <v>0</v>
      </c>
      <c r="V8" s="74">
        <f>IF(W8="Tak",MIN(U8,208050)*13.71%,0)</f>
        <v>0</v>
      </c>
      <c r="W8" s="50" t="s">
        <v>10</v>
      </c>
      <c r="X8" s="51"/>
      <c r="Y8" s="50" t="s">
        <v>10</v>
      </c>
      <c r="Z8" s="23"/>
      <c r="AA8" s="23">
        <v>8</v>
      </c>
      <c r="AB8" s="18">
        <f>MAX(U8-U9-AB6-AB5,0)</f>
        <v>0</v>
      </c>
      <c r="AC8" s="18">
        <f>MAX(U5-U6-AC6-AC5,0)+AB8</f>
        <v>0</v>
      </c>
      <c r="AD8" s="18">
        <f>MAX(U5-U6-AD6-AD5-MIN(AD7,10200),0)</f>
        <v>0</v>
      </c>
      <c r="AE8" s="18">
        <f>MAX(U5-AE6-AE5-AE7/2,0)</f>
        <v>0</v>
      </c>
      <c r="AF8" s="25" t="s">
        <v>21</v>
      </c>
      <c r="AG8" s="23"/>
      <c r="AH8" s="23">
        <v>8</v>
      </c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</row>
    <row r="9" spans="1:83" x14ac:dyDescent="0.25">
      <c r="A9" s="23"/>
      <c r="B9" s="23"/>
      <c r="C9" s="67"/>
      <c r="D9" s="4" t="s">
        <v>6</v>
      </c>
      <c r="E9" s="35">
        <v>0</v>
      </c>
      <c r="F9" s="69"/>
      <c r="G9" s="52"/>
      <c r="H9" s="52"/>
      <c r="I9" s="52"/>
      <c r="J9" s="39"/>
      <c r="K9" s="23">
        <v>9</v>
      </c>
      <c r="L9" s="8">
        <f>ROUND(L8,0)</f>
        <v>0</v>
      </c>
      <c r="M9" s="8">
        <f>ROUND(M8,0)</f>
        <v>0</v>
      </c>
      <c r="N9" s="8">
        <f>ROUND(N8,0)</f>
        <v>0</v>
      </c>
      <c r="O9" s="8">
        <f>ROUND(O8,0)</f>
        <v>0</v>
      </c>
      <c r="P9" s="9" t="s">
        <v>22</v>
      </c>
      <c r="Q9" s="8"/>
      <c r="R9" s="8"/>
      <c r="S9" s="67"/>
      <c r="T9" s="4" t="s">
        <v>6</v>
      </c>
      <c r="U9" s="35">
        <v>0</v>
      </c>
      <c r="V9" s="73"/>
      <c r="W9" s="52"/>
      <c r="X9" s="52"/>
      <c r="Y9" s="52"/>
      <c r="Z9" s="23"/>
      <c r="AA9" s="23">
        <v>9</v>
      </c>
      <c r="AB9" s="18">
        <f>ROUND(AB8,0)</f>
        <v>0</v>
      </c>
      <c r="AC9" s="18">
        <f>ROUND(AC8,0)</f>
        <v>0</v>
      </c>
      <c r="AD9" s="18">
        <f>ROUND(AD8,0)</f>
        <v>0</v>
      </c>
      <c r="AE9" s="18">
        <f>ROUND(AE8,0)</f>
        <v>0</v>
      </c>
      <c r="AF9" s="25" t="s">
        <v>22</v>
      </c>
      <c r="AG9" s="23"/>
      <c r="AH9" s="23">
        <v>9</v>
      </c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</row>
    <row r="10" spans="1:83" ht="14.2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39"/>
      <c r="K10" s="23">
        <v>10</v>
      </c>
      <c r="L10" s="18">
        <f>IF(L9&lt;=120000,MAX(L9*12%-3600,0),(L8-120000)*32%+10800)</f>
        <v>0</v>
      </c>
      <c r="M10" s="18">
        <f>IF(M9&lt;=120000,MAX(M9*12%-3600,0),(M9-120000)*32%+10800)</f>
        <v>0</v>
      </c>
      <c r="N10" s="18">
        <f>N9*19%</f>
        <v>0</v>
      </c>
      <c r="O10" s="18">
        <f>O9*E7</f>
        <v>0</v>
      </c>
      <c r="P10" s="25" t="s">
        <v>20</v>
      </c>
      <c r="Q10" s="18"/>
      <c r="R10" s="18"/>
      <c r="S10" s="23"/>
      <c r="T10" s="23"/>
      <c r="U10" s="23"/>
      <c r="V10" s="23"/>
      <c r="W10" s="23"/>
      <c r="X10" s="23"/>
      <c r="Y10" s="23"/>
      <c r="Z10" s="23"/>
      <c r="AA10" s="23">
        <v>10</v>
      </c>
      <c r="AB10" s="18">
        <f>IF(AB9&lt;=120000,MAX(AB9*12%-3600,0),(AB8-120000)*32%+10800)</f>
        <v>0</v>
      </c>
      <c r="AC10" s="18">
        <f>IF(AC9&lt;=120000,MAX(AC9*12%-3600,0),(AC9-120000)*32%+10800)</f>
        <v>0</v>
      </c>
      <c r="AD10" s="18">
        <f>AD9*19%</f>
        <v>0</v>
      </c>
      <c r="AE10" s="18">
        <f>AE9*U7</f>
        <v>0</v>
      </c>
      <c r="AF10" s="25" t="s">
        <v>20</v>
      </c>
      <c r="AG10" s="23"/>
      <c r="AH10" s="23">
        <v>10</v>
      </c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</row>
    <row r="11" spans="1:83" hidden="1" x14ac:dyDescent="0.25">
      <c r="A11" s="23"/>
      <c r="B11" s="23"/>
      <c r="K11" s="23">
        <v>11</v>
      </c>
      <c r="L11" s="21">
        <f>F8+L7+L10</f>
        <v>0</v>
      </c>
      <c r="M11" s="21">
        <f>M6+M7+M10</f>
        <v>0</v>
      </c>
      <c r="N11" s="21">
        <f>N6+N7+N10</f>
        <v>0</v>
      </c>
      <c r="O11" s="21">
        <f>O6+O7+O10</f>
        <v>0</v>
      </c>
      <c r="P11" s="22" t="s">
        <v>42</v>
      </c>
      <c r="Q11" s="8"/>
      <c r="R11" s="8"/>
      <c r="Z11" s="23"/>
      <c r="AA11" s="23">
        <v>11</v>
      </c>
      <c r="AB11" s="18">
        <f>V8+AB7+AB10</f>
        <v>0</v>
      </c>
      <c r="AC11" s="18">
        <f>AC6+AC7+AC10</f>
        <v>0</v>
      </c>
      <c r="AD11" s="18">
        <f>AD6+AD7+AD10</f>
        <v>0</v>
      </c>
      <c r="AE11" s="18">
        <f>AE6+AE7+AE10</f>
        <v>0</v>
      </c>
      <c r="AF11" s="27" t="s">
        <v>42</v>
      </c>
      <c r="AG11" s="23"/>
      <c r="AH11" s="23">
        <v>11</v>
      </c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</row>
    <row r="12" spans="1:83" ht="18.75" hidden="1" customHeight="1" x14ac:dyDescent="0.25">
      <c r="A12" s="23"/>
      <c r="B12" s="23"/>
      <c r="D12" s="10"/>
      <c r="L12" s="8"/>
      <c r="M12" s="8"/>
      <c r="N12" s="8"/>
      <c r="O12" s="8"/>
      <c r="P12" s="8"/>
      <c r="Q12" s="8"/>
      <c r="R12" s="8"/>
      <c r="T12" s="10"/>
      <c r="Z12" s="23"/>
      <c r="AA12" s="23"/>
      <c r="AB12" s="18"/>
      <c r="AC12" s="18"/>
      <c r="AD12" s="18"/>
      <c r="AE12" s="18"/>
      <c r="AF12" s="18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</row>
    <row r="13" spans="1:83" ht="3.75" hidden="1" customHeight="1" x14ac:dyDescent="0.25">
      <c r="A13" s="23"/>
      <c r="B13" s="23"/>
      <c r="L13" s="8"/>
      <c r="M13" s="8"/>
      <c r="N13" s="8"/>
      <c r="O13" s="8"/>
      <c r="P13" s="8"/>
      <c r="Q13" s="8"/>
      <c r="R13" s="8"/>
      <c r="Z13" s="23"/>
      <c r="AA13" s="23"/>
      <c r="AB13" s="18"/>
      <c r="AC13" s="18"/>
      <c r="AD13" s="18"/>
      <c r="AE13" s="18"/>
      <c r="AF13" s="18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</row>
    <row r="14" spans="1:83" ht="20.25" customHeight="1" x14ac:dyDescent="0.25">
      <c r="A14" s="23"/>
      <c r="B14" s="23"/>
      <c r="C14" s="58" t="s">
        <v>26</v>
      </c>
      <c r="D14" s="59"/>
      <c r="E14" s="59"/>
      <c r="F14" s="60"/>
      <c r="G14" s="61" t="s">
        <v>27</v>
      </c>
      <c r="H14" s="62"/>
      <c r="I14" s="23"/>
      <c r="J14" s="39"/>
      <c r="K14" s="23"/>
      <c r="L14" s="8">
        <f>L8+AC8</f>
        <v>0</v>
      </c>
      <c r="M14" s="9" t="s">
        <v>38</v>
      </c>
      <c r="N14" s="8"/>
      <c r="O14" s="8">
        <f>M8+AB8</f>
        <v>0</v>
      </c>
      <c r="P14" s="9" t="s">
        <v>44</v>
      </c>
      <c r="Q14" s="8"/>
      <c r="R14" s="8"/>
      <c r="S14" s="58" t="s">
        <v>26</v>
      </c>
      <c r="T14" s="59"/>
      <c r="U14" s="59"/>
      <c r="V14" s="60"/>
      <c r="W14" s="61" t="s">
        <v>27</v>
      </c>
      <c r="X14" s="62"/>
      <c r="Y14" s="23"/>
      <c r="Z14" s="23"/>
      <c r="AA14" s="23"/>
      <c r="AB14" s="18"/>
      <c r="AC14" s="18"/>
      <c r="AD14" s="18"/>
      <c r="AE14" s="18"/>
      <c r="AF14" s="18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</row>
    <row r="15" spans="1:83" ht="24" customHeight="1" x14ac:dyDescent="0.25">
      <c r="A15" s="23"/>
      <c r="B15" s="23"/>
      <c r="C15" s="11" t="s">
        <v>23</v>
      </c>
      <c r="D15" s="11" t="s">
        <v>14</v>
      </c>
      <c r="E15" s="11" t="s">
        <v>24</v>
      </c>
      <c r="F15" s="11" t="s">
        <v>25</v>
      </c>
      <c r="G15" s="63"/>
      <c r="H15" s="64"/>
      <c r="I15" s="23"/>
      <c r="J15" s="39"/>
      <c r="K15" s="23"/>
      <c r="L15" s="8">
        <f>F8+V5+V8</f>
        <v>0</v>
      </c>
      <c r="M15" s="9" t="s">
        <v>39</v>
      </c>
      <c r="N15" s="8"/>
      <c r="O15" s="8">
        <f>F5+F8+V8</f>
        <v>0</v>
      </c>
      <c r="P15" s="9" t="s">
        <v>39</v>
      </c>
      <c r="Q15" s="8"/>
      <c r="R15" s="8"/>
      <c r="S15" s="11" t="s">
        <v>23</v>
      </c>
      <c r="T15" s="11" t="s">
        <v>14</v>
      </c>
      <c r="U15" s="11" t="s">
        <v>24</v>
      </c>
      <c r="V15" s="11" t="s">
        <v>25</v>
      </c>
      <c r="W15" s="63"/>
      <c r="X15" s="64"/>
      <c r="Y15" s="23"/>
      <c r="Z15" s="23"/>
      <c r="AA15" s="23"/>
      <c r="AB15" s="18"/>
      <c r="AC15" s="18"/>
      <c r="AD15" s="18"/>
      <c r="AE15" s="18"/>
      <c r="AF15" s="18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</row>
    <row r="16" spans="1:83" ht="19.5" customHeight="1" x14ac:dyDescent="0.25">
      <c r="A16" s="23"/>
      <c r="B16" s="23"/>
      <c r="C16" s="29">
        <f>F8</f>
        <v>0</v>
      </c>
      <c r="D16" s="29">
        <f>F5+F8</f>
        <v>0</v>
      </c>
      <c r="E16" s="29">
        <f>F5+F8</f>
        <v>0</v>
      </c>
      <c r="F16" s="29">
        <f>F5+F8</f>
        <v>0</v>
      </c>
      <c r="G16" s="47" t="s">
        <v>1</v>
      </c>
      <c r="H16" s="47"/>
      <c r="I16" s="30"/>
      <c r="J16" s="41"/>
      <c r="K16" s="30"/>
      <c r="L16" s="31">
        <f>L7+AB7+AC7</f>
        <v>0</v>
      </c>
      <c r="M16" s="9" t="s">
        <v>40</v>
      </c>
      <c r="N16" s="31"/>
      <c r="O16" s="31">
        <f>L7+M7+AB7</f>
        <v>0</v>
      </c>
      <c r="P16" s="9" t="s">
        <v>40</v>
      </c>
      <c r="Q16" s="31"/>
      <c r="R16" s="31"/>
      <c r="S16" s="29">
        <f>V8</f>
        <v>0</v>
      </c>
      <c r="T16" s="29">
        <f>V5+V8</f>
        <v>0</v>
      </c>
      <c r="U16" s="29">
        <f>V5+V8</f>
        <v>0</v>
      </c>
      <c r="V16" s="29">
        <f>V5+V8</f>
        <v>0</v>
      </c>
      <c r="W16" s="47" t="s">
        <v>1</v>
      </c>
      <c r="X16" s="47"/>
      <c r="Y16" s="23"/>
      <c r="Z16" s="23"/>
      <c r="AA16" s="23"/>
      <c r="AB16" s="18"/>
      <c r="AC16" s="18"/>
      <c r="AD16" s="18"/>
      <c r="AE16" s="18"/>
      <c r="AF16" s="18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</row>
    <row r="17" spans="1:83" ht="18.75" customHeight="1" x14ac:dyDescent="0.25">
      <c r="A17" s="23"/>
      <c r="B17" s="23"/>
      <c r="C17" s="29">
        <f>L7</f>
        <v>0</v>
      </c>
      <c r="D17" s="29">
        <f>L7+M7</f>
        <v>0</v>
      </c>
      <c r="E17" s="29">
        <f>L7+N7</f>
        <v>0</v>
      </c>
      <c r="F17" s="29">
        <f>L7+O7</f>
        <v>0</v>
      </c>
      <c r="G17" s="47" t="s">
        <v>19</v>
      </c>
      <c r="H17" s="47"/>
      <c r="I17" s="30"/>
      <c r="J17" s="41"/>
      <c r="K17" s="30"/>
      <c r="L17" s="31">
        <f>ROUND(L14/2,0)</f>
        <v>0</v>
      </c>
      <c r="M17" s="9" t="s">
        <v>41</v>
      </c>
      <c r="N17" s="31"/>
      <c r="O17" s="31">
        <f>ROUND(O14/2,0)</f>
        <v>0</v>
      </c>
      <c r="P17" s="9" t="s">
        <v>41</v>
      </c>
      <c r="Q17" s="31"/>
      <c r="R17" s="31"/>
      <c r="S17" s="29">
        <f>AB7</f>
        <v>0</v>
      </c>
      <c r="T17" s="29">
        <f>AB7+AC7</f>
        <v>0</v>
      </c>
      <c r="U17" s="29">
        <f>AB7+AD7</f>
        <v>0</v>
      </c>
      <c r="V17" s="29">
        <f>AB7+AE7</f>
        <v>0</v>
      </c>
      <c r="W17" s="47" t="s">
        <v>19</v>
      </c>
      <c r="X17" s="47"/>
      <c r="Y17" s="23"/>
      <c r="Z17" s="23"/>
      <c r="AA17" s="23"/>
      <c r="AB17" s="18"/>
      <c r="AC17" s="18"/>
      <c r="AD17" s="18"/>
      <c r="AE17" s="18"/>
      <c r="AF17" s="18"/>
      <c r="AG17" s="23"/>
      <c r="AH17" s="23"/>
      <c r="AI17" s="36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</row>
    <row r="18" spans="1:83" ht="24" customHeight="1" thickBot="1" x14ac:dyDescent="0.3">
      <c r="A18" s="23"/>
      <c r="B18" s="23"/>
      <c r="C18" s="32">
        <f>L10</f>
        <v>0</v>
      </c>
      <c r="D18" s="32">
        <f>M10</f>
        <v>0</v>
      </c>
      <c r="E18" s="32">
        <f>N10+L10</f>
        <v>0</v>
      </c>
      <c r="F18" s="32">
        <f>O10+L10</f>
        <v>0</v>
      </c>
      <c r="G18" s="48" t="s">
        <v>20</v>
      </c>
      <c r="H18" s="48"/>
      <c r="I18" s="30"/>
      <c r="J18" s="41"/>
      <c r="K18" s="30"/>
      <c r="L18" s="31">
        <f>IF(L17&lt;=120000,MAX(L17*12%-3600,0),(L17-120000)*32%+10800)*2</f>
        <v>0</v>
      </c>
      <c r="M18" s="9" t="s">
        <v>34</v>
      </c>
      <c r="N18" s="31"/>
      <c r="O18" s="31">
        <f>IF(O17&lt;=120000,MAX(O17*12%-3600,0),(O17-120000)*32%+10800)*2</f>
        <v>0</v>
      </c>
      <c r="P18" s="9" t="s">
        <v>34</v>
      </c>
      <c r="Q18" s="31"/>
      <c r="R18" s="31"/>
      <c r="S18" s="32">
        <f>AB10</f>
        <v>0</v>
      </c>
      <c r="T18" s="32">
        <f>AC10</f>
        <v>0</v>
      </c>
      <c r="U18" s="32">
        <f>AD10+AB10</f>
        <v>0</v>
      </c>
      <c r="V18" s="32">
        <f>AE10+AB10</f>
        <v>0</v>
      </c>
      <c r="W18" s="48" t="s">
        <v>20</v>
      </c>
      <c r="X18" s="48"/>
      <c r="Y18" s="23"/>
      <c r="Z18" s="23"/>
      <c r="AA18" s="23"/>
      <c r="AB18" s="18"/>
      <c r="AC18" s="18"/>
      <c r="AD18" s="18"/>
      <c r="AE18" s="18"/>
      <c r="AF18" s="18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</row>
    <row r="19" spans="1:83" ht="24" customHeight="1" thickBot="1" x14ac:dyDescent="0.3">
      <c r="A19" s="23"/>
      <c r="B19" s="23"/>
      <c r="C19" s="12">
        <f>SUM(C16:C18)</f>
        <v>0</v>
      </c>
      <c r="D19" s="13">
        <f>SUM(D16:D18)</f>
        <v>0</v>
      </c>
      <c r="E19" s="13">
        <f>SUM(E16:E18)</f>
        <v>0</v>
      </c>
      <c r="F19" s="13">
        <f>SUM(F16:F18)</f>
        <v>0</v>
      </c>
      <c r="G19" s="75" t="s">
        <v>33</v>
      </c>
      <c r="H19" s="76"/>
      <c r="I19" s="23"/>
      <c r="J19" s="39"/>
      <c r="K19" s="23"/>
      <c r="L19" s="21">
        <f>L15+L16+L18</f>
        <v>0</v>
      </c>
      <c r="M19" s="21"/>
      <c r="N19" s="21"/>
      <c r="O19" s="21">
        <f>O15+O16+O18</f>
        <v>0</v>
      </c>
      <c r="P19" s="21"/>
      <c r="Q19" s="8"/>
      <c r="R19" s="8"/>
      <c r="S19" s="12">
        <f>SUM(S16:S18)</f>
        <v>0</v>
      </c>
      <c r="T19" s="13">
        <f>SUM(T16:T18)</f>
        <v>0</v>
      </c>
      <c r="U19" s="13">
        <f>SUM(U16:U18)</f>
        <v>0</v>
      </c>
      <c r="V19" s="13">
        <f>SUM(V16:V18)</f>
        <v>0</v>
      </c>
      <c r="W19" s="75" t="s">
        <v>28</v>
      </c>
      <c r="X19" s="76"/>
      <c r="Y19" s="23"/>
      <c r="Z19" s="23"/>
      <c r="AA19" s="23"/>
      <c r="AB19" s="18"/>
      <c r="AC19" s="18"/>
      <c r="AD19" s="18"/>
      <c r="AE19" s="18"/>
      <c r="AF19" s="18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</row>
    <row r="20" spans="1:83" ht="12.75" customHeight="1" x14ac:dyDescent="0.25">
      <c r="A20" s="23"/>
      <c r="B20" s="23"/>
      <c r="C20" s="18"/>
      <c r="D20" s="18"/>
      <c r="E20" s="18"/>
      <c r="F20" s="18"/>
      <c r="G20" s="23"/>
      <c r="H20" s="23"/>
      <c r="I20" s="23"/>
      <c r="J20" s="39"/>
      <c r="K20" s="23"/>
      <c r="L20" s="18"/>
      <c r="M20" s="18"/>
      <c r="N20" s="18"/>
      <c r="O20" s="18"/>
      <c r="P20" s="18"/>
      <c r="Q20" s="18"/>
      <c r="R20" s="18"/>
      <c r="S20" s="18"/>
      <c r="T20" s="18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</row>
    <row r="21" spans="1:83" hidden="1" x14ac:dyDescent="0.25">
      <c r="A21" s="23"/>
      <c r="B21" s="23"/>
      <c r="I21" s="23"/>
      <c r="J21" s="39"/>
      <c r="K21" s="23"/>
      <c r="L21" s="8">
        <f>L8+AB8</f>
        <v>0</v>
      </c>
      <c r="M21" s="8" t="s">
        <v>45</v>
      </c>
      <c r="N21" s="8"/>
      <c r="O21" s="8">
        <f>M8+AC8</f>
        <v>0</v>
      </c>
      <c r="P21" s="8" t="s">
        <v>46</v>
      </c>
      <c r="Q21" s="8"/>
      <c r="R21" s="8"/>
      <c r="S21" s="8"/>
      <c r="T21" s="8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</row>
    <row r="22" spans="1:83" hidden="1" x14ac:dyDescent="0.25">
      <c r="A22" s="23"/>
      <c r="B22" s="23"/>
      <c r="I22" s="23"/>
      <c r="J22" s="39"/>
      <c r="K22" s="23"/>
      <c r="L22" s="17">
        <f>F8+V8</f>
        <v>0</v>
      </c>
      <c r="M22" s="8" t="s">
        <v>39</v>
      </c>
      <c r="O22" s="17">
        <f>F5+F8+V5+V8</f>
        <v>0</v>
      </c>
      <c r="P22" t="s">
        <v>35</v>
      </c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</row>
    <row r="23" spans="1:83" ht="18.75" x14ac:dyDescent="0.25">
      <c r="A23" s="23"/>
      <c r="B23" s="23"/>
      <c r="C23" s="77" t="s">
        <v>30</v>
      </c>
      <c r="D23" s="78"/>
      <c r="E23" s="79" t="s">
        <v>31</v>
      </c>
      <c r="F23" s="80"/>
      <c r="G23" s="83" t="s">
        <v>32</v>
      </c>
      <c r="H23" s="83"/>
      <c r="I23" s="23"/>
      <c r="J23" s="39"/>
      <c r="K23" s="23"/>
      <c r="L23" s="18">
        <f>L7+AB7</f>
        <v>0</v>
      </c>
      <c r="M23" s="18" t="s">
        <v>40</v>
      </c>
      <c r="N23" s="23"/>
      <c r="O23" s="18">
        <f>L7+M7+AB7+AC7</f>
        <v>0</v>
      </c>
      <c r="P23" s="23" t="s">
        <v>36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</row>
    <row r="24" spans="1:83" ht="15.75" customHeight="1" x14ac:dyDescent="0.25">
      <c r="A24" s="23"/>
      <c r="B24" s="23"/>
      <c r="C24" s="14" t="s">
        <v>0</v>
      </c>
      <c r="D24" s="15" t="s">
        <v>29</v>
      </c>
      <c r="E24" s="81"/>
      <c r="F24" s="82"/>
      <c r="G24" s="84"/>
      <c r="H24" s="84"/>
      <c r="I24" s="23"/>
      <c r="J24" s="39"/>
      <c r="K24" s="23"/>
      <c r="L24" s="24">
        <f>ROUND(L21/2,0)</f>
        <v>0</v>
      </c>
      <c r="M24" s="18" t="s">
        <v>41</v>
      </c>
      <c r="N24" s="23"/>
      <c r="O24" s="23">
        <f>ROUND(O21/2,0)</f>
        <v>0</v>
      </c>
      <c r="P24" s="18" t="s">
        <v>41</v>
      </c>
      <c r="Q24" s="23"/>
      <c r="R24" s="23"/>
      <c r="S24" s="85" t="s">
        <v>47</v>
      </c>
      <c r="T24" s="85"/>
      <c r="U24" s="85"/>
      <c r="V24" s="85"/>
      <c r="W24" s="85"/>
      <c r="X24" s="85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</row>
    <row r="25" spans="1:83" ht="15.75" customHeight="1" x14ac:dyDescent="0.25">
      <c r="A25" s="23"/>
      <c r="B25" s="23"/>
      <c r="C25" s="56" t="s">
        <v>23</v>
      </c>
      <c r="D25" s="16" t="s">
        <v>23</v>
      </c>
      <c r="E25" s="45">
        <f>C19+S19</f>
        <v>0</v>
      </c>
      <c r="F25" s="45"/>
      <c r="G25" s="45">
        <f>L26</f>
        <v>0</v>
      </c>
      <c r="H25" s="45"/>
      <c r="I25" s="23"/>
      <c r="J25" s="39"/>
      <c r="K25" s="23"/>
      <c r="L25" s="24">
        <f>IF(L24&lt;=120000,MAX(L24*12%-3600,0),(L24-120000)*32%+10800)*2</f>
        <v>0</v>
      </c>
      <c r="M25" s="18" t="s">
        <v>34</v>
      </c>
      <c r="N25" s="23"/>
      <c r="O25" s="23">
        <f>IF(O24&lt;=120000,MAX(O24*12%-3600,0),(O24-120000)*32%+10800)*2</f>
        <v>0</v>
      </c>
      <c r="P25" s="18" t="s">
        <v>34</v>
      </c>
      <c r="Q25" s="23"/>
      <c r="R25" s="23"/>
      <c r="S25" s="33"/>
      <c r="T25" s="33"/>
      <c r="U25" s="33"/>
      <c r="V25" s="33"/>
      <c r="W25" s="33"/>
      <c r="X25" s="3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</row>
    <row r="26" spans="1:83" ht="15.75" customHeight="1" x14ac:dyDescent="0.25">
      <c r="A26" s="23"/>
      <c r="B26" s="23"/>
      <c r="C26" s="56"/>
      <c r="D26" s="16" t="s">
        <v>14</v>
      </c>
      <c r="E26" s="45">
        <f>C19+T19</f>
        <v>0</v>
      </c>
      <c r="F26" s="45"/>
      <c r="G26" s="45">
        <f>L19</f>
        <v>0</v>
      </c>
      <c r="H26" s="45"/>
      <c r="I26" s="23"/>
      <c r="J26" s="39"/>
      <c r="K26" s="23"/>
      <c r="L26" s="24">
        <f>L22+L23+L25</f>
        <v>0</v>
      </c>
      <c r="M26" s="23"/>
      <c r="N26" s="23"/>
      <c r="O26" s="24">
        <f>O22+O23+O25</f>
        <v>0</v>
      </c>
      <c r="P26" s="23"/>
      <c r="Q26" s="23"/>
      <c r="R26" s="23"/>
      <c r="S26" s="43" t="s">
        <v>48</v>
      </c>
      <c r="T26" s="44"/>
      <c r="U26" s="44"/>
      <c r="V26" s="44"/>
      <c r="W26" s="44"/>
      <c r="X26" s="44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</row>
    <row r="27" spans="1:83" ht="15.75" customHeight="1" x14ac:dyDescent="0.25">
      <c r="A27" s="23"/>
      <c r="B27" s="23"/>
      <c r="C27" s="56"/>
      <c r="D27" s="16" t="s">
        <v>24</v>
      </c>
      <c r="E27" s="45">
        <f>C19+U19</f>
        <v>0</v>
      </c>
      <c r="F27" s="45"/>
      <c r="G27" s="57"/>
      <c r="H27" s="57"/>
      <c r="I27" s="23"/>
      <c r="J27" s="39"/>
      <c r="K27" s="23"/>
      <c r="L27" s="23"/>
      <c r="M27" s="18"/>
      <c r="N27" s="23"/>
      <c r="O27" s="23"/>
      <c r="P27" s="18"/>
      <c r="Q27" s="23"/>
      <c r="R27" s="23"/>
      <c r="S27" s="44"/>
      <c r="T27" s="44"/>
      <c r="U27" s="44"/>
      <c r="V27" s="44"/>
      <c r="W27" s="44"/>
      <c r="X27" s="44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</row>
    <row r="28" spans="1:83" ht="15.75" customHeight="1" x14ac:dyDescent="0.25">
      <c r="A28" s="23"/>
      <c r="B28" s="23"/>
      <c r="C28" s="56"/>
      <c r="D28" s="20" t="s">
        <v>25</v>
      </c>
      <c r="E28" s="45">
        <f>C19+V19</f>
        <v>0</v>
      </c>
      <c r="F28" s="45"/>
      <c r="G28" s="46"/>
      <c r="H28" s="46"/>
      <c r="I28" s="23"/>
      <c r="J28" s="39"/>
      <c r="K28" s="23"/>
      <c r="L28" s="23"/>
      <c r="M28" s="24"/>
      <c r="N28" s="23"/>
      <c r="O28" s="23"/>
      <c r="P28" s="23"/>
      <c r="Q28" s="23"/>
      <c r="R28" s="23"/>
      <c r="S28" s="44"/>
      <c r="T28" s="44"/>
      <c r="U28" s="44"/>
      <c r="V28" s="44"/>
      <c r="W28" s="44"/>
      <c r="X28" s="44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</row>
    <row r="29" spans="1:83" ht="8.25" customHeight="1" x14ac:dyDescent="0.25">
      <c r="A29" s="23"/>
      <c r="B29" s="23"/>
      <c r="C29" s="19"/>
      <c r="D29" s="19"/>
      <c r="E29" s="28"/>
      <c r="F29" s="28"/>
      <c r="G29" s="28"/>
      <c r="H29" s="28"/>
      <c r="I29" s="18"/>
      <c r="J29" s="42"/>
      <c r="K29" s="23"/>
      <c r="L29" s="23"/>
      <c r="M29" s="18"/>
      <c r="N29" s="23"/>
      <c r="O29" s="23"/>
      <c r="P29" s="23"/>
      <c r="Q29" s="23"/>
      <c r="R29" s="23"/>
      <c r="S29" s="44"/>
      <c r="T29" s="44"/>
      <c r="U29" s="44"/>
      <c r="V29" s="44"/>
      <c r="W29" s="44"/>
      <c r="X29" s="44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</row>
    <row r="30" spans="1:83" ht="15.75" customHeight="1" x14ac:dyDescent="0.25">
      <c r="A30" s="23"/>
      <c r="B30" s="23"/>
      <c r="C30" s="49" t="s">
        <v>14</v>
      </c>
      <c r="D30" s="16" t="s">
        <v>23</v>
      </c>
      <c r="E30" s="45">
        <f>D19+S19</f>
        <v>0</v>
      </c>
      <c r="F30" s="45"/>
      <c r="G30" s="45">
        <f>O19</f>
        <v>0</v>
      </c>
      <c r="H30" s="45"/>
      <c r="I30" s="18"/>
      <c r="J30" s="42"/>
      <c r="K30" s="23"/>
      <c r="L30" s="23"/>
      <c r="M30" s="23"/>
      <c r="N30" s="23"/>
      <c r="O30" s="23"/>
      <c r="P30" s="18"/>
      <c r="Q30" s="23"/>
      <c r="R30" s="23"/>
      <c r="S30" s="44"/>
      <c r="T30" s="44"/>
      <c r="U30" s="44"/>
      <c r="V30" s="44"/>
      <c r="W30" s="44"/>
      <c r="X30" s="44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</row>
    <row r="31" spans="1:83" ht="15.75" customHeight="1" x14ac:dyDescent="0.25">
      <c r="A31" s="23"/>
      <c r="B31" s="23"/>
      <c r="C31" s="49"/>
      <c r="D31" s="16" t="s">
        <v>14</v>
      </c>
      <c r="E31" s="45">
        <f>D19+T19</f>
        <v>0</v>
      </c>
      <c r="F31" s="45"/>
      <c r="G31" s="45">
        <f>O26</f>
        <v>0</v>
      </c>
      <c r="H31" s="45"/>
      <c r="I31" s="18"/>
      <c r="J31" s="42"/>
      <c r="K31" s="23"/>
      <c r="L31" s="23"/>
      <c r="M31" s="23"/>
      <c r="N31" s="23"/>
      <c r="O31" s="23"/>
      <c r="P31" s="18"/>
      <c r="Q31" s="23"/>
      <c r="R31" s="23"/>
      <c r="S31" s="44"/>
      <c r="T31" s="44"/>
      <c r="U31" s="44"/>
      <c r="V31" s="44"/>
      <c r="W31" s="44"/>
      <c r="X31" s="44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</row>
    <row r="32" spans="1:83" ht="15.75" customHeight="1" x14ac:dyDescent="0.25">
      <c r="A32" s="23"/>
      <c r="B32" s="23"/>
      <c r="C32" s="49"/>
      <c r="D32" s="16" t="s">
        <v>24</v>
      </c>
      <c r="E32" s="45">
        <f>D19+U19</f>
        <v>0</v>
      </c>
      <c r="F32" s="45"/>
      <c r="G32" s="46"/>
      <c r="H32" s="46"/>
      <c r="I32" s="18"/>
      <c r="J32" s="42"/>
      <c r="K32" s="23"/>
      <c r="L32" s="23"/>
      <c r="M32" s="23"/>
      <c r="N32" s="23"/>
      <c r="O32" s="23"/>
      <c r="P32" s="23"/>
      <c r="Q32" s="23"/>
      <c r="R32" s="23"/>
      <c r="S32" s="44"/>
      <c r="T32" s="44"/>
      <c r="U32" s="44"/>
      <c r="V32" s="44"/>
      <c r="W32" s="44"/>
      <c r="X32" s="44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</row>
    <row r="33" spans="1:114" ht="15.75" customHeight="1" x14ac:dyDescent="0.25">
      <c r="A33" s="23"/>
      <c r="B33" s="23"/>
      <c r="C33" s="49"/>
      <c r="D33" s="20" t="s">
        <v>25</v>
      </c>
      <c r="E33" s="45">
        <f>D19+V19</f>
        <v>0</v>
      </c>
      <c r="F33" s="45"/>
      <c r="G33" s="46"/>
      <c r="H33" s="46"/>
      <c r="I33" s="18"/>
      <c r="J33" s="42"/>
      <c r="K33" s="23"/>
      <c r="L33" s="23"/>
      <c r="M33" s="18"/>
      <c r="N33" s="23"/>
      <c r="O33" s="23"/>
      <c r="P33" s="18"/>
      <c r="Q33" s="23"/>
      <c r="R33" s="23"/>
      <c r="S33" s="44"/>
      <c r="T33" s="44"/>
      <c r="U33" s="44"/>
      <c r="V33" s="44"/>
      <c r="W33" s="44"/>
      <c r="X33" s="44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</row>
    <row r="34" spans="1:114" ht="7.5" customHeight="1" x14ac:dyDescent="0.25">
      <c r="A34" s="23"/>
      <c r="B34" s="23"/>
      <c r="C34" s="19"/>
      <c r="D34" s="19"/>
      <c r="E34" s="28"/>
      <c r="F34" s="28"/>
      <c r="G34" s="38"/>
      <c r="H34" s="38"/>
      <c r="I34" s="18"/>
      <c r="J34" s="42"/>
      <c r="K34" s="23"/>
      <c r="L34" s="23"/>
      <c r="M34" s="24"/>
      <c r="N34" s="23"/>
      <c r="O34" s="23"/>
      <c r="P34" s="23"/>
      <c r="Q34" s="23"/>
      <c r="R34" s="23"/>
      <c r="S34" s="44"/>
      <c r="T34" s="44"/>
      <c r="U34" s="44"/>
      <c r="V34" s="44"/>
      <c r="W34" s="44"/>
      <c r="X34" s="44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</row>
    <row r="35" spans="1:114" ht="15.75" customHeight="1" x14ac:dyDescent="0.25">
      <c r="A35" s="23"/>
      <c r="B35" s="23"/>
      <c r="C35" s="49" t="s">
        <v>24</v>
      </c>
      <c r="D35" s="16" t="s">
        <v>23</v>
      </c>
      <c r="E35" s="45">
        <f>E19+S19</f>
        <v>0</v>
      </c>
      <c r="F35" s="45"/>
      <c r="G35" s="46"/>
      <c r="H35" s="46"/>
      <c r="I35" s="18"/>
      <c r="J35" s="42"/>
      <c r="K35" s="23"/>
      <c r="L35" s="23"/>
      <c r="M35" s="18"/>
      <c r="N35" s="23"/>
      <c r="O35" s="23"/>
      <c r="P35" s="23"/>
      <c r="Q35" s="23"/>
      <c r="R35" s="23"/>
      <c r="S35" s="44"/>
      <c r="T35" s="44"/>
      <c r="U35" s="44"/>
      <c r="V35" s="44"/>
      <c r="W35" s="44"/>
      <c r="X35" s="44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</row>
    <row r="36" spans="1:114" ht="15.75" customHeight="1" x14ac:dyDescent="0.25">
      <c r="A36" s="23"/>
      <c r="B36" s="23"/>
      <c r="C36" s="49"/>
      <c r="D36" s="16" t="s">
        <v>14</v>
      </c>
      <c r="E36" s="45">
        <f>E19+T19</f>
        <v>0</v>
      </c>
      <c r="F36" s="45"/>
      <c r="G36" s="46"/>
      <c r="H36" s="46"/>
      <c r="I36" s="18"/>
      <c r="J36" s="42"/>
      <c r="K36" s="23"/>
      <c r="L36" s="23"/>
      <c r="M36" s="23"/>
      <c r="N36" s="23"/>
      <c r="O36" s="23"/>
      <c r="P36" s="18"/>
      <c r="Q36" s="23"/>
      <c r="R36" s="23"/>
      <c r="S36" s="44"/>
      <c r="T36" s="44"/>
      <c r="U36" s="44"/>
      <c r="V36" s="44"/>
      <c r="W36" s="44"/>
      <c r="X36" s="44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</row>
    <row r="37" spans="1:114" ht="15.75" customHeight="1" x14ac:dyDescent="0.25">
      <c r="A37" s="23"/>
      <c r="B37" s="23"/>
      <c r="C37" s="49"/>
      <c r="D37" s="16" t="s">
        <v>24</v>
      </c>
      <c r="E37" s="45">
        <f>E19+U19</f>
        <v>0</v>
      </c>
      <c r="F37" s="45"/>
      <c r="G37" s="46"/>
      <c r="H37" s="46"/>
      <c r="I37" s="18"/>
      <c r="J37" s="42"/>
      <c r="K37" s="23"/>
      <c r="L37" s="23"/>
      <c r="M37" s="23"/>
      <c r="N37" s="23"/>
      <c r="O37" s="23"/>
      <c r="P37" s="18"/>
      <c r="Q37" s="23"/>
      <c r="R37" s="23"/>
      <c r="S37" s="44"/>
      <c r="T37" s="44"/>
      <c r="U37" s="44"/>
      <c r="V37" s="44"/>
      <c r="W37" s="44"/>
      <c r="X37" s="44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</row>
    <row r="38" spans="1:114" ht="15.75" customHeight="1" x14ac:dyDescent="0.25">
      <c r="A38" s="23"/>
      <c r="B38" s="23"/>
      <c r="C38" s="49"/>
      <c r="D38" s="20" t="s">
        <v>25</v>
      </c>
      <c r="E38" s="45">
        <f>E19+V19</f>
        <v>0</v>
      </c>
      <c r="F38" s="45"/>
      <c r="G38" s="46"/>
      <c r="H38" s="46"/>
      <c r="I38" s="18"/>
      <c r="J38" s="42"/>
      <c r="K38" s="23"/>
      <c r="L38" s="23"/>
      <c r="M38" s="23"/>
      <c r="N38" s="23"/>
      <c r="O38" s="23"/>
      <c r="P38" s="23"/>
      <c r="Q38" s="23"/>
      <c r="R38" s="23"/>
      <c r="S38" s="44"/>
      <c r="T38" s="44"/>
      <c r="U38" s="44"/>
      <c r="V38" s="44"/>
      <c r="W38" s="44"/>
      <c r="X38" s="44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</row>
    <row r="39" spans="1:114" ht="6.75" customHeight="1" x14ac:dyDescent="0.25">
      <c r="A39" s="23"/>
      <c r="B39" s="23"/>
      <c r="C39" s="18"/>
      <c r="D39" s="18"/>
      <c r="E39" s="28"/>
      <c r="F39" s="28"/>
      <c r="G39" s="38"/>
      <c r="H39" s="38"/>
      <c r="J39" s="42"/>
      <c r="K39" s="23"/>
      <c r="L39" s="23"/>
      <c r="M39" s="23"/>
      <c r="N39" s="23"/>
      <c r="O39" s="23"/>
      <c r="P39" s="23"/>
      <c r="Q39" s="23"/>
      <c r="R39" s="23"/>
      <c r="S39" s="44"/>
      <c r="T39" s="44"/>
      <c r="U39" s="44"/>
      <c r="V39" s="44"/>
      <c r="W39" s="44"/>
      <c r="X39" s="44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</row>
    <row r="40" spans="1:114" ht="15.75" customHeight="1" x14ac:dyDescent="0.25">
      <c r="A40" s="23"/>
      <c r="B40" s="23"/>
      <c r="C40" s="86" t="s">
        <v>25</v>
      </c>
      <c r="D40" s="16" t="s">
        <v>23</v>
      </c>
      <c r="E40" s="45">
        <f>F19+S19</f>
        <v>0</v>
      </c>
      <c r="F40" s="45"/>
      <c r="G40" s="46"/>
      <c r="H40" s="46"/>
      <c r="I40" s="18"/>
      <c r="J40" s="42"/>
      <c r="K40" s="23"/>
      <c r="L40" s="23"/>
      <c r="M40" s="23"/>
      <c r="N40" s="23"/>
      <c r="O40" s="23"/>
      <c r="P40" s="23"/>
      <c r="Q40" s="23"/>
      <c r="R40" s="23"/>
      <c r="S40" s="44"/>
      <c r="T40" s="44"/>
      <c r="U40" s="44"/>
      <c r="V40" s="44"/>
      <c r="W40" s="44"/>
      <c r="X40" s="44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</row>
    <row r="41" spans="1:114" ht="15.75" customHeight="1" x14ac:dyDescent="0.25">
      <c r="A41" s="23"/>
      <c r="B41" s="23"/>
      <c r="C41" s="86"/>
      <c r="D41" s="16" t="s">
        <v>14</v>
      </c>
      <c r="E41" s="45">
        <f>F19+T19</f>
        <v>0</v>
      </c>
      <c r="F41" s="45"/>
      <c r="G41" s="46"/>
      <c r="H41" s="46"/>
      <c r="I41" s="18"/>
      <c r="J41" s="42"/>
      <c r="K41" s="23"/>
      <c r="L41" s="23"/>
      <c r="M41" s="23"/>
      <c r="N41" s="23"/>
      <c r="O41" s="23"/>
      <c r="P41" s="23"/>
      <c r="Q41" s="23"/>
      <c r="R41" s="23"/>
      <c r="S41" s="44"/>
      <c r="T41" s="44"/>
      <c r="U41" s="44"/>
      <c r="V41" s="44"/>
      <c r="W41" s="44"/>
      <c r="X41" s="44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</row>
    <row r="42" spans="1:114" ht="15.75" customHeight="1" x14ac:dyDescent="0.25">
      <c r="A42" s="23"/>
      <c r="B42" s="23"/>
      <c r="C42" s="86"/>
      <c r="D42" s="16" t="s">
        <v>24</v>
      </c>
      <c r="E42" s="45">
        <f>F19+U19</f>
        <v>0</v>
      </c>
      <c r="F42" s="45"/>
      <c r="G42" s="46"/>
      <c r="H42" s="46"/>
      <c r="I42" s="18"/>
      <c r="J42" s="42"/>
      <c r="K42" s="23"/>
      <c r="L42" s="23"/>
      <c r="M42" s="23"/>
      <c r="N42" s="23"/>
      <c r="O42" s="23"/>
      <c r="P42" s="23"/>
      <c r="Q42" s="23"/>
      <c r="R42" s="23"/>
      <c r="S42" s="44"/>
      <c r="T42" s="44"/>
      <c r="U42" s="44"/>
      <c r="V42" s="44"/>
      <c r="W42" s="44"/>
      <c r="X42" s="44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</row>
    <row r="43" spans="1:114" ht="15.75" customHeight="1" x14ac:dyDescent="0.25">
      <c r="A43" s="23"/>
      <c r="B43" s="23"/>
      <c r="C43" s="86"/>
      <c r="D43" s="20" t="s">
        <v>25</v>
      </c>
      <c r="E43" s="45">
        <f>F19+V19</f>
        <v>0</v>
      </c>
      <c r="F43" s="45"/>
      <c r="G43" s="46"/>
      <c r="H43" s="46"/>
      <c r="I43" s="18"/>
      <c r="J43" s="42"/>
      <c r="K43" s="23"/>
      <c r="L43" s="23"/>
      <c r="M43" s="23"/>
      <c r="N43" s="23"/>
      <c r="O43" s="23"/>
      <c r="P43" s="23"/>
      <c r="Q43" s="23"/>
      <c r="R43" s="23"/>
      <c r="S43" s="44"/>
      <c r="T43" s="44"/>
      <c r="U43" s="44"/>
      <c r="V43" s="44"/>
      <c r="W43" s="44"/>
      <c r="X43" s="44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</row>
    <row r="44" spans="1:114" x14ac:dyDescent="0.25">
      <c r="A44" s="23"/>
      <c r="B44" s="23"/>
      <c r="C44" s="18"/>
      <c r="D44" s="18"/>
      <c r="E44" s="18"/>
      <c r="F44" s="18"/>
      <c r="G44" s="18"/>
      <c r="H44" s="18"/>
      <c r="I44" s="18"/>
      <c r="J44" s="42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</row>
    <row r="45" spans="1:114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39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</row>
    <row r="46" spans="1:114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39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</row>
    <row r="47" spans="1:114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39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</row>
    <row r="48" spans="1:114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39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</row>
    <row r="49" spans="1:114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39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</row>
    <row r="50" spans="1:114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39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</row>
    <row r="51" spans="1:114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39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</row>
    <row r="52" spans="1:114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39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</row>
    <row r="53" spans="1:114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39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</row>
    <row r="54" spans="1:114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39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</row>
    <row r="55" spans="1:114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39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</row>
    <row r="56" spans="1:114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39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</row>
    <row r="57" spans="1:114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39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</row>
    <row r="58" spans="1:114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39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</row>
    <row r="59" spans="1:114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39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</row>
    <row r="60" spans="1:114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39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</row>
    <row r="61" spans="1:114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39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</row>
    <row r="62" spans="1:114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39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</row>
    <row r="63" spans="1:114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39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</row>
    <row r="64" spans="1:114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39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</row>
    <row r="65" spans="1:114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39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</row>
    <row r="66" spans="1:114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39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</row>
    <row r="67" spans="1:114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39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</row>
    <row r="68" spans="1:114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39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</row>
    <row r="69" spans="1:114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39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</row>
    <row r="70" spans="1:114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39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</row>
    <row r="71" spans="1:114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39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</row>
    <row r="72" spans="1:114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39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</row>
    <row r="73" spans="1:114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39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</row>
    <row r="74" spans="1:114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39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</row>
    <row r="75" spans="1:114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39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</row>
    <row r="76" spans="1:114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39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</row>
    <row r="77" spans="1:114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39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</row>
    <row r="78" spans="1:114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39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</row>
    <row r="79" spans="1:114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39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</row>
    <row r="80" spans="1:114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39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</row>
    <row r="81" spans="1:114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39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</row>
    <row r="82" spans="1:114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39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</row>
    <row r="83" spans="1:114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39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</row>
    <row r="84" spans="1:114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39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</row>
    <row r="85" spans="1:114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39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</row>
    <row r="86" spans="1:114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39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</row>
    <row r="87" spans="1:114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39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</row>
    <row r="88" spans="1:114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39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</row>
    <row r="89" spans="1:114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39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</row>
    <row r="90" spans="1:114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39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</row>
    <row r="91" spans="1:114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39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</row>
    <row r="92" spans="1:114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39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</row>
    <row r="93" spans="1:114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39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</row>
    <row r="94" spans="1:114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39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</row>
    <row r="95" spans="1:114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39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</row>
    <row r="96" spans="1:114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39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</row>
    <row r="97" spans="1:114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39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</row>
    <row r="98" spans="1:114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39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</row>
    <row r="99" spans="1:114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39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</row>
    <row r="100" spans="1:114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39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</row>
    <row r="101" spans="1:114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39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</row>
    <row r="102" spans="1:114" x14ac:dyDescent="0.25">
      <c r="A102" s="23"/>
      <c r="B102" s="23"/>
    </row>
    <row r="103" spans="1:114" x14ac:dyDescent="0.25">
      <c r="A103" s="23"/>
      <c r="B103" s="23"/>
    </row>
    <row r="104" spans="1:114" x14ac:dyDescent="0.25">
      <c r="A104" s="23"/>
      <c r="B104" s="23"/>
    </row>
    <row r="105" spans="1:114" x14ac:dyDescent="0.25">
      <c r="A105" s="23"/>
      <c r="B105" s="23"/>
    </row>
  </sheetData>
  <sheetProtection password="C5BA" sheet="1" objects="1" scenarios="1"/>
  <mergeCells count="74">
    <mergeCell ref="C1:D1"/>
    <mergeCell ref="C35:C38"/>
    <mergeCell ref="C40:C43"/>
    <mergeCell ref="G40:H40"/>
    <mergeCell ref="G41:H41"/>
    <mergeCell ref="G42:H42"/>
    <mergeCell ref="G43:H43"/>
    <mergeCell ref="E40:F40"/>
    <mergeCell ref="E41:F41"/>
    <mergeCell ref="E42:F42"/>
    <mergeCell ref="E43:F43"/>
    <mergeCell ref="E35:F35"/>
    <mergeCell ref="E36:F36"/>
    <mergeCell ref="E37:F37"/>
    <mergeCell ref="E38:F38"/>
    <mergeCell ref="G37:H37"/>
    <mergeCell ref="G38:H38"/>
    <mergeCell ref="W19:X19"/>
    <mergeCell ref="C23:D23"/>
    <mergeCell ref="E23:F24"/>
    <mergeCell ref="G23:H24"/>
    <mergeCell ref="E25:F25"/>
    <mergeCell ref="G25:H25"/>
    <mergeCell ref="G19:H19"/>
    <mergeCell ref="S24:X24"/>
    <mergeCell ref="S14:V14"/>
    <mergeCell ref="W14:X15"/>
    <mergeCell ref="W16:X16"/>
    <mergeCell ref="W17:X17"/>
    <mergeCell ref="W18:X18"/>
    <mergeCell ref="Y5:Y7"/>
    <mergeCell ref="S8:S9"/>
    <mergeCell ref="V8:V9"/>
    <mergeCell ref="W8:W9"/>
    <mergeCell ref="Y8:Y9"/>
    <mergeCell ref="S4:U4"/>
    <mergeCell ref="S5:S7"/>
    <mergeCell ref="V5:V7"/>
    <mergeCell ref="W5:W7"/>
    <mergeCell ref="X5:X9"/>
    <mergeCell ref="C4:E4"/>
    <mergeCell ref="C5:C7"/>
    <mergeCell ref="F5:F7"/>
    <mergeCell ref="G5:G7"/>
    <mergeCell ref="C8:C9"/>
    <mergeCell ref="F8:F9"/>
    <mergeCell ref="G8:G9"/>
    <mergeCell ref="C30:C33"/>
    <mergeCell ref="E30:F30"/>
    <mergeCell ref="H5:H9"/>
    <mergeCell ref="I5:I7"/>
    <mergeCell ref="I8:I9"/>
    <mergeCell ref="G32:H32"/>
    <mergeCell ref="G33:H33"/>
    <mergeCell ref="C25:C28"/>
    <mergeCell ref="E28:F28"/>
    <mergeCell ref="G28:H28"/>
    <mergeCell ref="E26:F26"/>
    <mergeCell ref="E27:F27"/>
    <mergeCell ref="G26:H26"/>
    <mergeCell ref="G27:H27"/>
    <mergeCell ref="C14:F14"/>
    <mergeCell ref="G14:H15"/>
    <mergeCell ref="G16:H16"/>
    <mergeCell ref="G17:H17"/>
    <mergeCell ref="G18:H18"/>
    <mergeCell ref="E31:F31"/>
    <mergeCell ref="E32:F32"/>
    <mergeCell ref="S26:X43"/>
    <mergeCell ref="E33:F33"/>
    <mergeCell ref="G31:H31"/>
    <mergeCell ref="G30:H30"/>
    <mergeCell ref="G35:H35"/>
    <mergeCell ref="G36:H36"/>
  </mergeCells>
  <conditionalFormatting sqref="D19:F19">
    <cfRule type="top10" dxfId="5" priority="6" rank="1"/>
    <cfRule type="top10" dxfId="4" priority="5" bottom="1" rank="1"/>
  </conditionalFormatting>
  <conditionalFormatting sqref="E25:F28 G25:H26 G30:H31 E30:F33 E35:F38 E40:F43">
    <cfRule type="top10" dxfId="3" priority="4" rank="1"/>
  </conditionalFormatting>
  <conditionalFormatting sqref="E25:F28 G25:H26 G30:H31 E30:F33 E35:F38 E40:F43">
    <cfRule type="top10" dxfId="2" priority="3" bottom="1" rank="1"/>
  </conditionalFormatting>
  <conditionalFormatting sqref="T19:V19">
    <cfRule type="top10" dxfId="1" priority="2" rank="1"/>
    <cfRule type="top10" dxfId="0" priority="1" bottom="1" rank="1"/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Arkusz2!$D$2:$D$3</xm:f>
          </x14:formula1>
          <xm:sqref>I8:I9 Y8:Y9 G5:H9 W5:X9</xm:sqref>
        </x14:dataValidation>
        <x14:dataValidation type="list" allowBlank="1" showInputMessage="1" showErrorMessage="1">
          <x14:formula1>
            <xm:f>Arkusz2!$A$2:$A$12</xm:f>
          </x14:formula1>
          <xm:sqref>E7 U7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D12"/>
    </sheetView>
  </sheetViews>
  <sheetFormatPr defaultRowHeight="15" x14ac:dyDescent="0.25"/>
  <sheetData>
    <row r="1" spans="1:4" x14ac:dyDescent="0.25">
      <c r="A1" t="s">
        <v>9</v>
      </c>
    </row>
    <row r="2" spans="1:4" ht="25.9" x14ac:dyDescent="0.5">
      <c r="A2" s="5">
        <v>0</v>
      </c>
      <c r="D2" s="6" t="s">
        <v>5</v>
      </c>
    </row>
    <row r="3" spans="1:4" ht="25.9" x14ac:dyDescent="0.5">
      <c r="A3" s="5">
        <v>0.02</v>
      </c>
      <c r="D3" s="6" t="s">
        <v>10</v>
      </c>
    </row>
    <row r="4" spans="1:4" ht="14.45" x14ac:dyDescent="0.3">
      <c r="A4" s="5">
        <v>0.03</v>
      </c>
    </row>
    <row r="5" spans="1:4" ht="14.45" x14ac:dyDescent="0.3">
      <c r="A5" s="5">
        <v>5.5E-2</v>
      </c>
    </row>
    <row r="6" spans="1:4" ht="14.45" x14ac:dyDescent="0.3">
      <c r="A6" s="5">
        <v>8.5000000000000006E-2</v>
      </c>
    </row>
    <row r="7" spans="1:4" ht="14.45" x14ac:dyDescent="0.3">
      <c r="A7" s="5">
        <v>0.1</v>
      </c>
    </row>
    <row r="8" spans="1:4" ht="14.45" x14ac:dyDescent="0.3">
      <c r="A8" s="5">
        <v>0.12</v>
      </c>
    </row>
    <row r="9" spans="1:4" ht="14.45" x14ac:dyDescent="0.3">
      <c r="A9" s="5">
        <v>0.125</v>
      </c>
    </row>
    <row r="10" spans="1:4" ht="14.45" x14ac:dyDescent="0.3">
      <c r="A10" s="5">
        <v>0.14000000000000001</v>
      </c>
    </row>
    <row r="11" spans="1:4" ht="14.45" x14ac:dyDescent="0.3">
      <c r="A11" s="5">
        <v>0.15</v>
      </c>
    </row>
    <row r="12" spans="1:4" ht="14.45" x14ac:dyDescent="0.3">
      <c r="A12" s="5">
        <v>0.17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lta@logotech.com.pl</dc:creator>
  <cp:lastModifiedBy>lta@logotech.com.pl</cp:lastModifiedBy>
  <dcterms:created xsi:type="dcterms:W3CDTF">2023-01-11T17:13:15Z</dcterms:created>
  <dcterms:modified xsi:type="dcterms:W3CDTF">2023-02-04T12:08:33Z</dcterms:modified>
</cp:coreProperties>
</file>